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vr/Documents/"/>
    </mc:Choice>
  </mc:AlternateContent>
  <xr:revisionPtr revIDLastSave="0" documentId="8_{AE7E2D3A-0676-9748-9383-2842898C29E5}" xr6:coauthVersionLast="47" xr6:coauthVersionMax="47" xr10:uidLastSave="{00000000-0000-0000-0000-000000000000}"/>
  <bookViews>
    <workbookView xWindow="1180" yWindow="960" windowWidth="25060" windowHeight="15240" xr2:uid="{7BDE8018-85C9-6C46-97A7-41320B43C312}"/>
  </bookViews>
  <sheets>
    <sheet name="Blad1" sheetId="1" r:id="rId1"/>
  </sheets>
  <definedNames>
    <definedName name="_xlnm.Print_Area" localSheetId="0">Blad1!$A$1:$C$35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F19" i="1" s="1"/>
  <c r="D21" i="1"/>
  <c r="D20" i="1"/>
  <c r="D26" i="1"/>
  <c r="F42" i="1" s="1"/>
  <c r="D15" i="1"/>
  <c r="D25" i="1"/>
  <c r="F39" i="1" s="1"/>
  <c r="D24" i="1"/>
  <c r="F25" i="1" s="1"/>
  <c r="L34" i="1"/>
  <c r="L33" i="1"/>
  <c r="L31" i="1"/>
  <c r="G17" i="1"/>
  <c r="G18" i="1"/>
  <c r="G19" i="1"/>
  <c r="G20" i="1"/>
  <c r="G16" i="1"/>
  <c r="E21" i="1" l="1"/>
  <c r="F21" i="1" s="1"/>
  <c r="F20" i="1"/>
  <c r="D11" i="1"/>
  <c r="D18" i="1"/>
  <c r="F18" i="1" s="1"/>
  <c r="D17" i="1"/>
  <c r="F17" i="1" s="1"/>
  <c r="D16" i="1"/>
  <c r="F16" i="1" s="1"/>
  <c r="D13" i="1"/>
  <c r="F14" i="1" s="1"/>
  <c r="D10" i="1"/>
  <c r="D12" i="1" s="1"/>
  <c r="D14" i="1" l="1"/>
  <c r="E14" i="1" s="1"/>
  <c r="E12" i="1"/>
  <c r="F12" i="1" s="1"/>
  <c r="E10" i="1"/>
  <c r="F13" i="1" s="1"/>
  <c r="B29" i="1" l="1"/>
  <c r="F22" i="1" l="1"/>
  <c r="F23" i="1" s="1"/>
  <c r="F24" i="1" s="1"/>
  <c r="L19" i="1" s="1"/>
  <c r="F26" i="1" l="1"/>
  <c r="J26" i="1" l="1"/>
  <c r="F35" i="1" s="1"/>
  <c r="F30" i="1"/>
  <c r="F33" i="1"/>
  <c r="B20" i="1"/>
  <c r="F31" i="1"/>
  <c r="F40" i="1"/>
  <c r="B31" i="1" s="1"/>
  <c r="B34" i="1"/>
  <c r="F34" i="1"/>
  <c r="F36" i="1" l="1"/>
  <c r="F38" i="1" s="1"/>
  <c r="F37" i="1" l="1"/>
  <c r="B30" i="1" s="1"/>
  <c r="F41" i="1" l="1"/>
  <c r="F43" i="1" s="1"/>
  <c r="B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van Raaij</author>
  </authors>
  <commentList>
    <comment ref="D8" authorId="0" shapeId="0" xr:uid="{8A917DF1-67E5-2B4C-A059-70F5AC3757E2}">
      <text>
        <r>
          <rPr>
            <b/>
            <sz val="10"/>
            <color rgb="FF000000"/>
            <rFont val="Tahoma"/>
            <family val="2"/>
          </rPr>
          <t>Ben van Raaij: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globaal 1 maand verlof/vakantie=22 werkbare dagen
</t>
        </r>
      </text>
    </comment>
    <comment ref="E10" authorId="0" shapeId="0" xr:uid="{B49BACD4-4187-FD47-A434-2FEC80498E37}">
      <text>
        <r>
          <rPr>
            <b/>
            <sz val="10"/>
            <color rgb="FF000000"/>
            <rFont val="Tahoma"/>
            <family val="2"/>
          </rPr>
          <t>Ben van Raaij: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totaal uren
</t>
        </r>
      </text>
    </comment>
    <comment ref="E21" authorId="0" shapeId="0" xr:uid="{1B746F09-0F8D-2A49-9E76-DD568CA5B721}">
      <text>
        <r>
          <rPr>
            <b/>
            <sz val="10"/>
            <color rgb="FF000000"/>
            <rFont val="Tahoma"/>
            <family val="2"/>
          </rPr>
          <t>Ben van Raaij: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totaal investeringen
</t>
        </r>
      </text>
    </comment>
  </commentList>
</comments>
</file>

<file path=xl/sharedStrings.xml><?xml version="1.0" encoding="utf-8"?>
<sst xmlns="http://schemas.openxmlformats.org/spreadsheetml/2006/main" count="75" uniqueCount="73">
  <si>
    <t>Inkomen</t>
  </si>
  <si>
    <t>Aantal declarabele uren/mnd</t>
  </si>
  <si>
    <t>Investeringen/jaar</t>
  </si>
  <si>
    <t>Afschrijvingen/jaar</t>
  </si>
  <si>
    <t>Overige maandkosten</t>
  </si>
  <si>
    <t>Zelfstandigenaftrek</t>
  </si>
  <si>
    <t>per jaar</t>
  </si>
  <si>
    <t>Kleinschaligheidsinvesteringen &gt;€2400</t>
  </si>
  <si>
    <t xml:space="preserve">Urencriterium </t>
  </si>
  <si>
    <t>MKB winstvrijstelling</t>
  </si>
  <si>
    <t>IB 3e schijf</t>
  </si>
  <si>
    <t>Heffingskortingen</t>
  </si>
  <si>
    <t>Algemeen</t>
  </si>
  <si>
    <t>Arbeidskorting</t>
  </si>
  <si>
    <t>1e</t>
  </si>
  <si>
    <t>2e</t>
  </si>
  <si>
    <t>3e</t>
  </si>
  <si>
    <t>afbouw</t>
  </si>
  <si>
    <t>IB 1e+2e schijf</t>
  </si>
  <si>
    <t>per mnd</t>
  </si>
  <si>
    <t>Aantal uren overig/mnd</t>
  </si>
  <si>
    <t>Bruto inkomen</t>
  </si>
  <si>
    <t>Autokosten-Belasting tarief km. Kosten</t>
  </si>
  <si>
    <t>Winst</t>
  </si>
  <si>
    <t>loondienst inkomen</t>
  </si>
  <si>
    <t>Zakelijke kilometers/mnd</t>
  </si>
  <si>
    <t>AO-verzekering</t>
  </si>
  <si>
    <t>Bruto inkomen uit loondienst/jr</t>
  </si>
  <si>
    <t>Loonheffing uit loondienst/jr</t>
  </si>
  <si>
    <t>Netto inkomen uit loondienst</t>
  </si>
  <si>
    <t>Inkomen na aftrek IB uit ondernemening</t>
  </si>
  <si>
    <t>netto inkomen uit loondienst</t>
  </si>
  <si>
    <t>Totaal netto inkomen</t>
  </si>
  <si>
    <t>loonheffing uit loondienst</t>
  </si>
  <si>
    <t>ZVW</t>
  </si>
  <si>
    <t>drempel</t>
  </si>
  <si>
    <t>Belastbaar inkomen uit onderneming</t>
  </si>
  <si>
    <t>Niet declareerbare zakelijke km.</t>
  </si>
  <si>
    <t>Noodzakelijke buffers</t>
  </si>
  <si>
    <t>Per kwartaal voor BTW</t>
  </si>
  <si>
    <t>Voor IB en/of VA</t>
  </si>
  <si>
    <t>Voor ZVW</t>
  </si>
  <si>
    <t>Bedrag</t>
  </si>
  <si>
    <t>Uurtarief excl. BTW</t>
  </si>
  <si>
    <t>Bruto jaarinkomen</t>
  </si>
  <si>
    <t>Totaal netto jaarinkomen</t>
  </si>
  <si>
    <t>Belastbaar Inkomen na aftrek heffingskortingen</t>
  </si>
  <si>
    <t>Kantoor-Huisvestingskosten/mnd</t>
  </si>
  <si>
    <t>Kilometer tarief te declareren</t>
  </si>
  <si>
    <t>Er is alleen rekening gehouden met de alg. heffingskorting en de arbeidskorting</t>
  </si>
  <si>
    <t>afbouw vanaf:</t>
  </si>
  <si>
    <t>Welke buffers nodig voor een ZZP'er (hybride werkende) in 2023?</t>
  </si>
  <si>
    <t>Invullen</t>
  </si>
  <si>
    <t>* ga in gesprek met een financiële coach</t>
  </si>
  <si>
    <t>* banken denken met je mee</t>
  </si>
  <si>
    <t>Bij tekorten/onvoldoende buffers:</t>
  </si>
  <si>
    <t>bij jaarbetaling extra buffer nodig</t>
  </si>
  <si>
    <t>Bij afhankelijkheid auto, welke back-up?</t>
  </si>
  <si>
    <t>Zelfstandigenaftrek, kosten en belastingen worden automatisch ver-/berekend</t>
  </si>
  <si>
    <t>Invulschema voor ZZP'er</t>
  </si>
  <si>
    <t>Verbergen en blokkeren ww=4951</t>
  </si>
  <si>
    <t>Hybride werkend=dus ook loondienst</t>
  </si>
  <si>
    <t>Met behulp van dit schema zijn o.a. de BTW en de IB/ZVW buffers/belasting te berekenen</t>
  </si>
  <si>
    <t>Deze rekentool is alleen voor niet AOW-gerechtigden</t>
  </si>
  <si>
    <t>aftrekmogelijkheden beperkt; alleen mo-gelijk bij 100% eigendom van de woning</t>
  </si>
  <si>
    <t>bij grotere investeringen buffer nodig</t>
  </si>
  <si>
    <t>franchise</t>
  </si>
  <si>
    <t>Pensioenopbouw/lijfrente/jaar</t>
  </si>
  <si>
    <t>rekening gehouden met 23 vakantieda-gen=globaal 1 maand, dus 11 mnd werk</t>
  </si>
  <si>
    <t>op jaarbasis, zonder tekorten in opbouw.</t>
  </si>
  <si>
    <t>FOR=afgeschaft; maximum aftrek/bedrag</t>
  </si>
  <si>
    <t>Globaal max. bedrag pensioenaftrek</t>
  </si>
  <si>
    <t>* CNV en KvK kunnen je helpen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</si>
</sst>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164" formatCode="_(&quot;€&quot;\ * #,##0_);_(&quot;€&quot;\ * \(#,##0\);_(&quot;€&quot;\ * &quot;-&quot;??_);_(@_)"/>
    <numFmt numFmtId="165" formatCode="0.0%"/>
    <numFmt numFmtId="166" formatCode="_(&quot;€&quot;\ * #,##0_);_(&quot;€&quot;\ * \(#,##0\);_(&quot;€&quot;\ * &quot;-&quot;?_);_(@_)"/>
  </numFmts>
  <fonts count="11">
    <font>
      <sz val="12"/>
      <color theme="1"/>
      <name val="ArialMT"/>
      <family val="2"/>
    </font>
    <font>
      <sz val="12"/>
      <color theme="1"/>
      <name val="ArialMT"/>
      <family val="2"/>
    </font>
    <font>
      <b/>
      <sz val="12"/>
      <color theme="1"/>
      <name val="ArialMT"/>
    </font>
    <font>
      <b/>
      <u/>
      <sz val="12"/>
      <color theme="1"/>
      <name val="ArialMT"/>
    </font>
    <font>
      <b/>
      <u/>
      <sz val="16"/>
      <color theme="1"/>
      <name val="ArialMT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2"/>
      <color theme="1"/>
      <name val="ArialMT"/>
      <family val="2"/>
    </font>
    <font>
      <sz val="12"/>
      <color theme="1"/>
      <name val="ArialMT"/>
    </font>
    <font>
      <b/>
      <u/>
      <sz val="14"/>
      <color theme="1"/>
      <name val="ArialMT"/>
    </font>
    <font>
      <b/>
      <sz val="14"/>
      <color theme="1"/>
      <name val="ArialMT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1" applyNumberFormat="1" applyFont="1" applyFill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2" fillId="5" borderId="1" xfId="0" applyFont="1" applyFill="1" applyBorder="1"/>
    <xf numFmtId="0" fontId="2" fillId="5" borderId="4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2" xfId="0" applyFont="1" applyBorder="1" applyAlignment="1">
      <alignment horizontal="right"/>
    </xf>
    <xf numFmtId="164" fontId="0" fillId="0" borderId="2" xfId="0" applyNumberFormat="1" applyBorder="1"/>
    <xf numFmtId="164" fontId="0" fillId="0" borderId="0" xfId="1" applyNumberFormat="1" applyFont="1" applyBorder="1"/>
    <xf numFmtId="44" fontId="0" fillId="0" borderId="0" xfId="1" applyFont="1" applyBorder="1"/>
    <xf numFmtId="164" fontId="0" fillId="0" borderId="2" xfId="1" applyNumberFormat="1" applyFont="1" applyFill="1" applyBorder="1"/>
    <xf numFmtId="164" fontId="0" fillId="0" borderId="6" xfId="0" applyNumberFormat="1" applyBorder="1"/>
    <xf numFmtId="44" fontId="0" fillId="0" borderId="2" xfId="0" applyNumberFormat="1" applyBorder="1"/>
    <xf numFmtId="0" fontId="0" fillId="0" borderId="7" xfId="0" applyBorder="1"/>
    <xf numFmtId="164" fontId="2" fillId="0" borderId="7" xfId="0" applyNumberFormat="1" applyFont="1" applyBorder="1"/>
    <xf numFmtId="0" fontId="2" fillId="0" borderId="7" xfId="0" applyFont="1" applyBorder="1"/>
    <xf numFmtId="0" fontId="0" fillId="0" borderId="8" xfId="0" applyBorder="1"/>
    <xf numFmtId="0" fontId="9" fillId="4" borderId="1" xfId="0" applyFont="1" applyFill="1" applyBorder="1"/>
    <xf numFmtId="0" fontId="2" fillId="4" borderId="2" xfId="0" applyFont="1" applyFill="1" applyBorder="1"/>
    <xf numFmtId="164" fontId="2" fillId="4" borderId="6" xfId="0" applyNumberFormat="1" applyFont="1" applyFill="1" applyBorder="1"/>
    <xf numFmtId="0" fontId="2" fillId="4" borderId="3" xfId="0" applyFont="1" applyFill="1" applyBorder="1"/>
    <xf numFmtId="164" fontId="2" fillId="4" borderId="8" xfId="0" applyNumberFormat="1" applyFont="1" applyFill="1" applyBorder="1"/>
    <xf numFmtId="0" fontId="4" fillId="0" borderId="1" xfId="0" applyFont="1" applyBorder="1"/>
    <xf numFmtId="0" fontId="4" fillId="0" borderId="2" xfId="0" applyFont="1" applyBorder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166" fontId="0" fillId="0" borderId="6" xfId="0" applyNumberFormat="1" applyBorder="1"/>
    <xf numFmtId="0" fontId="0" fillId="0" borderId="10" xfId="0" applyBorder="1"/>
    <xf numFmtId="0" fontId="2" fillId="0" borderId="10" xfId="0" applyFont="1" applyBorder="1"/>
    <xf numFmtId="0" fontId="3" fillId="0" borderId="12" xfId="0" applyFont="1" applyBorder="1" applyAlignment="1">
      <alignment horizontal="center"/>
    </xf>
    <xf numFmtId="0" fontId="10" fillId="2" borderId="9" xfId="0" applyFon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21" xfId="0" applyBorder="1" applyAlignment="1">
      <alignment wrapText="1"/>
    </xf>
    <xf numFmtId="0" fontId="0" fillId="6" borderId="21" xfId="0" applyFill="1" applyBorder="1"/>
    <xf numFmtId="0" fontId="0" fillId="4" borderId="5" xfId="0" applyFill="1" applyBorder="1"/>
    <xf numFmtId="0" fontId="9" fillId="0" borderId="10" xfId="0" applyFont="1" applyBorder="1"/>
    <xf numFmtId="0" fontId="9" fillId="0" borderId="22" xfId="0" applyFont="1" applyBorder="1" applyAlignment="1">
      <alignment horizontal="center"/>
    </xf>
    <xf numFmtId="0" fontId="0" fillId="6" borderId="10" xfId="0" applyFill="1" applyBorder="1" applyAlignment="1">
      <alignment horizontal="right"/>
    </xf>
    <xf numFmtId="166" fontId="0" fillId="0" borderId="0" xfId="0" applyNumberFormat="1"/>
    <xf numFmtId="165" fontId="0" fillId="0" borderId="0" xfId="0" applyNumberFormat="1"/>
    <xf numFmtId="9" fontId="0" fillId="0" borderId="0" xfId="0" applyNumberFormat="1"/>
    <xf numFmtId="164" fontId="8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7" fillId="0" borderId="0" xfId="0" applyFont="1"/>
    <xf numFmtId="10" fontId="0" fillId="0" borderId="0" xfId="0" applyNumberFormat="1"/>
    <xf numFmtId="44" fontId="0" fillId="0" borderId="0" xfId="0" applyNumberFormat="1"/>
    <xf numFmtId="0" fontId="2" fillId="0" borderId="22" xfId="0" applyFont="1" applyBorder="1"/>
    <xf numFmtId="0" fontId="0" fillId="0" borderId="23" xfId="0" applyBorder="1"/>
    <xf numFmtId="0" fontId="0" fillId="0" borderId="18" xfId="0" applyBorder="1"/>
    <xf numFmtId="0" fontId="3" fillId="4" borderId="4" xfId="0" applyFont="1" applyFill="1" applyBorder="1" applyAlignment="1">
      <alignment horizontal="right"/>
    </xf>
    <xf numFmtId="164" fontId="2" fillId="4" borderId="0" xfId="0" applyNumberFormat="1" applyFont="1" applyFill="1"/>
    <xf numFmtId="164" fontId="2" fillId="4" borderId="7" xfId="0" applyNumberFormat="1" applyFont="1" applyFill="1" applyBorder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64" fontId="0" fillId="0" borderId="0" xfId="1" applyNumberFormat="1" applyFont="1"/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164" fontId="2" fillId="3" borderId="12" xfId="1" applyNumberFormat="1" applyFont="1" applyFill="1" applyBorder="1" applyAlignment="1" applyProtection="1">
      <alignment horizontal="center"/>
      <protection locked="0"/>
    </xf>
    <xf numFmtId="44" fontId="2" fillId="3" borderId="12" xfId="1" applyFont="1" applyFill="1" applyBorder="1" applyAlignment="1" applyProtection="1">
      <alignment horizontal="center"/>
      <protection locked="0"/>
    </xf>
    <xf numFmtId="0" fontId="2" fillId="3" borderId="12" xfId="1" applyNumberFormat="1" applyFont="1" applyFill="1" applyBorder="1" applyAlignment="1" applyProtection="1">
      <alignment horizontal="center"/>
      <protection locked="0"/>
    </xf>
    <xf numFmtId="164" fontId="2" fillId="3" borderId="15" xfId="0" applyNumberFormat="1" applyFont="1" applyFill="1" applyBorder="1" applyAlignment="1" applyProtection="1">
      <alignment horizontal="center"/>
      <protection locked="0"/>
    </xf>
    <xf numFmtId="164" fontId="2" fillId="3" borderId="9" xfId="1" applyNumberFormat="1" applyFont="1" applyFill="1" applyBorder="1" applyAlignment="1" applyProtection="1">
      <alignment horizontal="center"/>
      <protection locked="0"/>
    </xf>
    <xf numFmtId="164" fontId="2" fillId="6" borderId="14" xfId="1" applyNumberFormat="1" applyFont="1" applyFill="1" applyBorder="1" applyAlignment="1">
      <alignment horizontal="center"/>
    </xf>
    <xf numFmtId="164" fontId="2" fillId="3" borderId="14" xfId="1" applyNumberFormat="1" applyFont="1" applyFill="1" applyBorder="1" applyAlignment="1" applyProtection="1">
      <alignment horizontal="center"/>
      <protection locked="0"/>
    </xf>
    <xf numFmtId="164" fontId="2" fillId="3" borderId="13" xfId="1" applyNumberFormat="1" applyFont="1" applyFill="1" applyBorder="1" applyAlignment="1" applyProtection="1">
      <alignment horizontal="center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0B35B-7CA1-6748-A77A-65584CF43F45}">
  <dimension ref="A1:M43"/>
  <sheetViews>
    <sheetView tabSelected="1" workbookViewId="0">
      <selection activeCell="B10" sqref="B10"/>
    </sheetView>
  </sheetViews>
  <sheetFormatPr baseColWidth="10" defaultRowHeight="16"/>
  <cols>
    <col min="1" max="1" width="31.140625" customWidth="1"/>
    <col min="2" max="2" width="10" customWidth="1"/>
    <col min="3" max="3" width="32.5703125" customWidth="1"/>
    <col min="4" max="4" width="9.7109375" hidden="1" customWidth="1"/>
    <col min="5" max="5" width="10.42578125" hidden="1" customWidth="1"/>
    <col min="6" max="6" width="10.140625" hidden="1" customWidth="1"/>
    <col min="7" max="7" width="11.85546875" hidden="1" customWidth="1"/>
    <col min="8" max="8" width="7.85546875" hidden="1" customWidth="1"/>
    <col min="9" max="9" width="9.7109375" hidden="1" customWidth="1"/>
    <col min="10" max="10" width="9.85546875" hidden="1" customWidth="1"/>
    <col min="11" max="11" width="8.7109375" hidden="1" customWidth="1"/>
    <col min="12" max="12" width="8.85546875" hidden="1" customWidth="1"/>
    <col min="13" max="13" width="10.7109375" hidden="1" customWidth="1"/>
  </cols>
  <sheetData>
    <row r="1" spans="1:12" ht="20">
      <c r="A1" s="26" t="s">
        <v>51</v>
      </c>
      <c r="B1" s="7"/>
      <c r="C1" s="8"/>
      <c r="D1" s="5" t="s">
        <v>60</v>
      </c>
      <c r="E1" s="6"/>
      <c r="F1" s="6"/>
      <c r="G1" s="7"/>
      <c r="H1" s="7"/>
      <c r="I1" s="7"/>
      <c r="J1" s="7"/>
      <c r="K1" s="7"/>
      <c r="L1" s="8"/>
    </row>
    <row r="2" spans="1:12" ht="8" customHeight="1">
      <c r="A2" s="27"/>
      <c r="C2" s="9"/>
      <c r="D2" s="3"/>
      <c r="L2" s="9"/>
    </row>
    <row r="3" spans="1:12" ht="20" customHeight="1">
      <c r="A3" s="28" t="s">
        <v>62</v>
      </c>
      <c r="C3" s="9"/>
      <c r="D3" s="3"/>
      <c r="L3" s="9"/>
    </row>
    <row r="4" spans="1:12" ht="20" customHeight="1">
      <c r="A4" s="28" t="s">
        <v>49</v>
      </c>
      <c r="C4" s="9"/>
      <c r="D4" s="3"/>
      <c r="L4" s="9"/>
    </row>
    <row r="5" spans="1:12" ht="20" customHeight="1">
      <c r="A5" s="28" t="s">
        <v>63</v>
      </c>
      <c r="C5" s="9"/>
      <c r="D5" s="3"/>
      <c r="L5" s="9"/>
    </row>
    <row r="6" spans="1:12" ht="20" customHeight="1" thickBot="1">
      <c r="A6" s="30" t="s">
        <v>58</v>
      </c>
      <c r="B6" s="17"/>
      <c r="C6" s="20"/>
      <c r="D6" s="3"/>
      <c r="L6" s="9"/>
    </row>
    <row r="7" spans="1:12" ht="4" customHeight="1" thickBot="1">
      <c r="A7" s="28"/>
      <c r="C7" s="9"/>
      <c r="D7" s="3"/>
      <c r="L7" s="9"/>
    </row>
    <row r="8" spans="1:12" ht="20" customHeight="1" thickBot="1">
      <c r="A8" s="42" t="s">
        <v>59</v>
      </c>
      <c r="B8" s="43" t="s">
        <v>19</v>
      </c>
      <c r="C8" s="9"/>
      <c r="D8" s="10" t="s">
        <v>6</v>
      </c>
      <c r="L8" s="9"/>
    </row>
    <row r="9" spans="1:12" ht="20" customHeight="1" thickBot="1">
      <c r="A9" s="29"/>
      <c r="B9" s="35" t="s">
        <v>52</v>
      </c>
      <c r="C9" s="9"/>
      <c r="D9" s="10"/>
      <c r="L9" s="9"/>
    </row>
    <row r="10" spans="1:12" ht="20" customHeight="1">
      <c r="A10" s="32" t="s">
        <v>1</v>
      </c>
      <c r="B10" s="63">
        <v>150</v>
      </c>
      <c r="C10" s="60" t="s">
        <v>68</v>
      </c>
      <c r="D10" s="3">
        <f>11*B10</f>
        <v>1650</v>
      </c>
      <c r="E10">
        <f>D10+D11</f>
        <v>1980</v>
      </c>
      <c r="G10" t="s">
        <v>8</v>
      </c>
      <c r="K10">
        <v>1225</v>
      </c>
      <c r="L10" s="9"/>
    </row>
    <row r="11" spans="1:12" ht="20" customHeight="1">
      <c r="A11" s="32" t="s">
        <v>20</v>
      </c>
      <c r="B11" s="64">
        <v>30</v>
      </c>
      <c r="C11" s="61"/>
      <c r="D11" s="3">
        <f>11*B11</f>
        <v>330</v>
      </c>
      <c r="L11" s="9"/>
    </row>
    <row r="12" spans="1:12" ht="20" customHeight="1">
      <c r="A12" s="32" t="s">
        <v>43</v>
      </c>
      <c r="B12" s="65">
        <v>50</v>
      </c>
      <c r="C12" s="9"/>
      <c r="D12" s="11">
        <f>D10*B12</f>
        <v>82500</v>
      </c>
      <c r="E12" s="2">
        <f>D12</f>
        <v>82500</v>
      </c>
      <c r="F12" s="2">
        <f>E12+E14</f>
        <v>86350</v>
      </c>
      <c r="G12" t="s">
        <v>21</v>
      </c>
      <c r="L12" s="9"/>
    </row>
    <row r="13" spans="1:12" ht="20" customHeight="1">
      <c r="A13" s="32" t="s">
        <v>25</v>
      </c>
      <c r="B13" s="64">
        <v>700</v>
      </c>
      <c r="C13" s="38" t="s">
        <v>57</v>
      </c>
      <c r="D13" s="3">
        <f>B13*11</f>
        <v>7700</v>
      </c>
      <c r="F13" s="12">
        <f>IF(E10&gt;K10,K13,0)</f>
        <v>5030</v>
      </c>
      <c r="G13" t="s">
        <v>5</v>
      </c>
      <c r="K13" s="12">
        <v>5030</v>
      </c>
      <c r="L13" s="9"/>
    </row>
    <row r="14" spans="1:12" ht="20" customHeight="1">
      <c r="A14" s="32" t="s">
        <v>48</v>
      </c>
      <c r="B14" s="66">
        <v>0.5</v>
      </c>
      <c r="C14" s="9"/>
      <c r="D14" s="11">
        <f>D13*B14</f>
        <v>3850</v>
      </c>
      <c r="E14" s="2">
        <f>D14</f>
        <v>3850</v>
      </c>
      <c r="F14" s="2">
        <f>(D13+D15)*K14</f>
        <v>2079</v>
      </c>
      <c r="G14" t="s">
        <v>22</v>
      </c>
      <c r="K14" s="13">
        <v>0.21</v>
      </c>
      <c r="L14" s="9"/>
    </row>
    <row r="15" spans="1:12" ht="20" customHeight="1">
      <c r="A15" s="32" t="s">
        <v>37</v>
      </c>
      <c r="B15" s="67">
        <v>200</v>
      </c>
      <c r="C15" s="9"/>
      <c r="D15" s="3">
        <f>B15*11</f>
        <v>2200</v>
      </c>
      <c r="E15" s="2"/>
      <c r="F15" s="2"/>
      <c r="K15" s="13"/>
      <c r="L15" s="9"/>
    </row>
    <row r="16" spans="1:12" ht="20" customHeight="1">
      <c r="A16" s="32" t="s">
        <v>4</v>
      </c>
      <c r="B16" s="65">
        <v>50</v>
      </c>
      <c r="C16" s="9"/>
      <c r="D16" s="11">
        <f>B16*12</f>
        <v>600</v>
      </c>
      <c r="F16" s="2">
        <f>D16</f>
        <v>600</v>
      </c>
      <c r="G16" t="str">
        <f>A16</f>
        <v>Overige maandkosten</v>
      </c>
      <c r="L16" s="9"/>
    </row>
    <row r="17" spans="1:12" ht="35" customHeight="1">
      <c r="A17" s="32" t="s">
        <v>47</v>
      </c>
      <c r="B17" s="65">
        <v>200</v>
      </c>
      <c r="C17" s="39" t="s">
        <v>64</v>
      </c>
      <c r="D17" s="11">
        <f>B17*12</f>
        <v>2400</v>
      </c>
      <c r="F17" s="2">
        <f>D17</f>
        <v>2400</v>
      </c>
      <c r="G17" t="str">
        <f>A17</f>
        <v>Kantoor-Huisvestingskosten/mnd</v>
      </c>
      <c r="L17" s="9"/>
    </row>
    <row r="18" spans="1:12" ht="20" customHeight="1" thickBot="1">
      <c r="A18" s="32" t="s">
        <v>26</v>
      </c>
      <c r="B18" s="68">
        <v>200</v>
      </c>
      <c r="C18" s="9" t="s">
        <v>56</v>
      </c>
      <c r="D18" s="11">
        <f>B18*12</f>
        <v>2400</v>
      </c>
      <c r="F18" s="2">
        <f>D18</f>
        <v>2400</v>
      </c>
      <c r="G18" t="str">
        <f>A18</f>
        <v>AO-verzekering</v>
      </c>
      <c r="L18" s="9"/>
    </row>
    <row r="19" spans="1:12" ht="20" customHeight="1" thickBot="1">
      <c r="A19" s="36" t="s">
        <v>67</v>
      </c>
      <c r="B19" s="69">
        <v>5000</v>
      </c>
      <c r="C19" s="40" t="s">
        <v>70</v>
      </c>
      <c r="D19" s="11">
        <f>B19</f>
        <v>5000</v>
      </c>
      <c r="E19" s="45"/>
      <c r="F19" s="2">
        <f>D19</f>
        <v>5000</v>
      </c>
      <c r="G19" t="str">
        <f>A19</f>
        <v>Pensioenopbouw/lijfrente/jaar</v>
      </c>
      <c r="I19" s="46">
        <v>0.13300000000000001</v>
      </c>
      <c r="J19" t="s">
        <v>66</v>
      </c>
      <c r="K19" s="12">
        <v>14350</v>
      </c>
      <c r="L19" s="31">
        <f>(F24-K19)*I19</f>
        <v>5659.8602199999996</v>
      </c>
    </row>
    <row r="20" spans="1:12" ht="20" customHeight="1">
      <c r="A20" s="44" t="s">
        <v>71</v>
      </c>
      <c r="B20" s="70">
        <f>L19-(L19-B19)*I19</f>
        <v>5572.0988107399999</v>
      </c>
      <c r="C20" s="40" t="s">
        <v>69</v>
      </c>
      <c r="D20" s="11">
        <f>B21</f>
        <v>2000</v>
      </c>
      <c r="F20" s="2">
        <f>D20</f>
        <v>2000</v>
      </c>
      <c r="G20" t="str">
        <f>A21</f>
        <v>Afschrijvingen/jaar</v>
      </c>
      <c r="L20" s="9"/>
    </row>
    <row r="21" spans="1:12" ht="20" customHeight="1">
      <c r="A21" s="37" t="s">
        <v>3</v>
      </c>
      <c r="B21" s="71">
        <v>2000</v>
      </c>
      <c r="C21" s="9"/>
      <c r="D21" s="11">
        <f>B22</f>
        <v>2400</v>
      </c>
      <c r="E21" s="12">
        <f>IF(D21&gt;2399.99,D21,0)</f>
        <v>2400</v>
      </c>
      <c r="F21" s="12">
        <f>E21*K21</f>
        <v>672.00000000000011</v>
      </c>
      <c r="G21" t="s">
        <v>7</v>
      </c>
      <c r="K21" s="47">
        <v>0.28000000000000003</v>
      </c>
      <c r="L21" s="9"/>
    </row>
    <row r="22" spans="1:12" ht="20" customHeight="1">
      <c r="A22" s="32" t="s">
        <v>2</v>
      </c>
      <c r="B22" s="65">
        <v>2400</v>
      </c>
      <c r="C22" s="9" t="s">
        <v>65</v>
      </c>
      <c r="D22" s="3"/>
      <c r="F22" s="48">
        <f>F12-F13-F14-F16-F17-F18-F19-F20-F21</f>
        <v>66169</v>
      </c>
      <c r="G22" s="49" t="s">
        <v>23</v>
      </c>
      <c r="L22" s="9"/>
    </row>
    <row r="23" spans="1:12" ht="20" customHeight="1">
      <c r="A23" s="33" t="s">
        <v>61</v>
      </c>
      <c r="B23" s="34" t="s">
        <v>6</v>
      </c>
      <c r="C23" s="9"/>
      <c r="D23" s="3"/>
      <c r="F23" s="2">
        <f>F22*K23</f>
        <v>9263.6600000000017</v>
      </c>
      <c r="G23" t="s">
        <v>9</v>
      </c>
      <c r="K23" s="47">
        <v>0.14000000000000001</v>
      </c>
      <c r="L23" s="9"/>
    </row>
    <row r="24" spans="1:12" ht="20" customHeight="1">
      <c r="A24" s="32" t="s">
        <v>27</v>
      </c>
      <c r="B24" s="65">
        <v>8000</v>
      </c>
      <c r="C24" s="9"/>
      <c r="D24" s="14">
        <f>B24</f>
        <v>8000</v>
      </c>
      <c r="F24" s="2">
        <f>F22-F23</f>
        <v>56905.34</v>
      </c>
      <c r="G24" s="49" t="s">
        <v>36</v>
      </c>
      <c r="J24" s="47"/>
      <c r="L24" s="9"/>
    </row>
    <row r="25" spans="1:12" ht="20" customHeight="1">
      <c r="A25" s="32" t="s">
        <v>28</v>
      </c>
      <c r="B25" s="65">
        <v>1000</v>
      </c>
      <c r="C25" s="9"/>
      <c r="D25" s="14">
        <f>B25</f>
        <v>1000</v>
      </c>
      <c r="F25" s="2">
        <f>D24</f>
        <v>8000</v>
      </c>
      <c r="G25" t="s">
        <v>24</v>
      </c>
      <c r="J25" s="47"/>
      <c r="L25" s="9"/>
    </row>
    <row r="26" spans="1:12" ht="20" customHeight="1" thickBot="1">
      <c r="A26" s="32" t="s">
        <v>29</v>
      </c>
      <c r="B26" s="72">
        <v>6700</v>
      </c>
      <c r="C26" s="9"/>
      <c r="D26" s="14">
        <f>B26</f>
        <v>6700</v>
      </c>
      <c r="F26" s="50">
        <f>F22-F23+F25</f>
        <v>64905.34</v>
      </c>
      <c r="G26" s="49" t="s">
        <v>21</v>
      </c>
      <c r="J26" s="62">
        <f>IF(F26&gt;J35,J35,F26)</f>
        <v>64905.34</v>
      </c>
      <c r="L26" s="9"/>
    </row>
    <row r="27" spans="1:12" ht="5" customHeight="1" thickBot="1">
      <c r="A27" s="3"/>
      <c r="C27" s="9"/>
      <c r="D27" s="3"/>
      <c r="F27" s="50"/>
      <c r="G27" s="49"/>
      <c r="L27" s="9"/>
    </row>
    <row r="28" spans="1:12" ht="20" customHeight="1">
      <c r="A28" s="21" t="s">
        <v>38</v>
      </c>
      <c r="B28" s="57" t="s">
        <v>42</v>
      </c>
      <c r="C28" s="54" t="s">
        <v>55</v>
      </c>
      <c r="F28" s="2"/>
      <c r="L28" s="9"/>
    </row>
    <row r="29" spans="1:12" ht="20" customHeight="1">
      <c r="A29" s="22" t="s">
        <v>39</v>
      </c>
      <c r="B29" s="58">
        <f>(D12+D14-(D13/14*2)-(D16+D21))*21%/4</f>
        <v>4318.125</v>
      </c>
      <c r="C29" s="55" t="s">
        <v>53</v>
      </c>
      <c r="G29" s="51" t="s">
        <v>11</v>
      </c>
      <c r="L29" s="9"/>
    </row>
    <row r="30" spans="1:12" ht="20" customHeight="1">
      <c r="A30" s="22" t="s">
        <v>40</v>
      </c>
      <c r="B30" s="58">
        <f>F37+F38-F39</f>
        <v>24589.580757064999</v>
      </c>
      <c r="C30" s="55" t="s">
        <v>54</v>
      </c>
      <c r="F30" s="2">
        <f>IF((F26-J30)*K30&gt;3070,0,H30-(F26-J30)*K30)</f>
        <v>495.14652700000033</v>
      </c>
      <c r="G30" t="s">
        <v>12</v>
      </c>
      <c r="H30" s="12">
        <v>3070</v>
      </c>
      <c r="I30" t="s">
        <v>50</v>
      </c>
      <c r="J30" s="12">
        <v>22660</v>
      </c>
      <c r="K30" s="52">
        <v>6.0949999999999997E-2</v>
      </c>
      <c r="L30" s="9"/>
    </row>
    <row r="31" spans="1:12" ht="20" customHeight="1" thickBot="1">
      <c r="A31" s="24" t="s">
        <v>41</v>
      </c>
      <c r="B31" s="59">
        <f>F40</f>
        <v>2167.4625000000001</v>
      </c>
      <c r="C31" s="56" t="s">
        <v>72</v>
      </c>
      <c r="F31" s="12">
        <f>IF(F26&gt;J31,L31,F26*K31)</f>
        <v>884.00939999999991</v>
      </c>
      <c r="G31" t="s">
        <v>13</v>
      </c>
      <c r="H31" t="s">
        <v>14</v>
      </c>
      <c r="I31" s="12">
        <v>884</v>
      </c>
      <c r="J31" s="12">
        <v>10740</v>
      </c>
      <c r="K31" s="52">
        <v>8.2309999999999994E-2</v>
      </c>
      <c r="L31" s="15">
        <f>J31*K31</f>
        <v>884.00939999999991</v>
      </c>
    </row>
    <row r="32" spans="1:12" ht="5" customHeight="1" thickBot="1">
      <c r="A32" s="3"/>
      <c r="C32" s="9"/>
      <c r="D32" s="3"/>
      <c r="L32" s="9"/>
    </row>
    <row r="33" spans="1:12" ht="20" customHeight="1">
      <c r="A33" s="21" t="s">
        <v>0</v>
      </c>
      <c r="B33" s="41"/>
      <c r="C33" s="9"/>
      <c r="D33" s="3"/>
      <c r="F33" s="12">
        <f>IF(F26&gt;J33,(J33-J31)*K33,(F26-J31)*K33)</f>
        <v>3721.1038199999998</v>
      </c>
      <c r="H33" t="s">
        <v>15</v>
      </c>
      <c r="I33" s="12">
        <v>4605</v>
      </c>
      <c r="J33" s="12">
        <v>23201</v>
      </c>
      <c r="K33" s="52">
        <v>0.29862</v>
      </c>
      <c r="L33" s="15">
        <f>(J33-J31)*K33</f>
        <v>3721.1038199999998</v>
      </c>
    </row>
    <row r="34" spans="1:12" ht="20" customHeight="1">
      <c r="A34" s="22" t="s">
        <v>44</v>
      </c>
      <c r="B34" s="23">
        <f>F26</f>
        <v>64905.34</v>
      </c>
      <c r="C34" s="9"/>
      <c r="D34" s="3"/>
      <c r="F34" s="12">
        <f>IF(F26&gt;J34,(J34-J33)*K34,(F26-J33)*K34)</f>
        <v>447.01650000000001</v>
      </c>
      <c r="H34" t="s">
        <v>16</v>
      </c>
      <c r="I34" s="12">
        <v>5052</v>
      </c>
      <c r="J34" s="12">
        <v>37691</v>
      </c>
      <c r="K34" s="52">
        <v>3.0849999999999999E-2</v>
      </c>
      <c r="L34" s="15">
        <f>(J34-J33)*K34</f>
        <v>447.01650000000001</v>
      </c>
    </row>
    <row r="35" spans="1:12" ht="20" customHeight="1" thickBot="1">
      <c r="A35" s="24" t="s">
        <v>45</v>
      </c>
      <c r="B35" s="25">
        <f>F43</f>
        <v>44848.296742934988</v>
      </c>
      <c r="C35" s="20"/>
      <c r="D35" s="3"/>
      <c r="F35" s="12">
        <f>IF(J26&gt;J34,(J34-J26)*K35,0)</f>
        <v>-1771.6535339999998</v>
      </c>
      <c r="H35" t="s">
        <v>17</v>
      </c>
      <c r="I35" s="13">
        <v>0</v>
      </c>
      <c r="J35" s="12">
        <v>115295</v>
      </c>
      <c r="K35" s="52">
        <v>6.5100000000000005E-2</v>
      </c>
      <c r="L35" s="9"/>
    </row>
    <row r="36" spans="1:12">
      <c r="D36" s="3"/>
      <c r="F36" s="50">
        <f>F26-SUM(F30:F35)</f>
        <v>61129.717286999999</v>
      </c>
      <c r="G36" s="49" t="s">
        <v>46</v>
      </c>
      <c r="L36" s="9"/>
    </row>
    <row r="37" spans="1:12">
      <c r="D37" s="3"/>
      <c r="E37" s="53"/>
      <c r="F37" s="12">
        <f>IF(F36&lt;I37,F36*J37,I37*J37)</f>
        <v>13719.125700000001</v>
      </c>
      <c r="G37" t="s">
        <v>18</v>
      </c>
      <c r="I37" s="12">
        <v>37149</v>
      </c>
      <c r="J37" s="52">
        <v>0.36930000000000002</v>
      </c>
      <c r="L37" s="9"/>
    </row>
    <row r="38" spans="1:12">
      <c r="D38" s="3"/>
      <c r="F38" s="12">
        <f>IF(F36&gt;I37,(F36-I37)*J38,0)</f>
        <v>11870.455057064999</v>
      </c>
      <c r="G38" t="s">
        <v>10</v>
      </c>
      <c r="I38" s="12">
        <v>73031</v>
      </c>
      <c r="J38" s="52">
        <v>0.495</v>
      </c>
      <c r="L38" s="9"/>
    </row>
    <row r="39" spans="1:12">
      <c r="D39" s="3"/>
      <c r="F39" s="2">
        <f>D25</f>
        <v>1000</v>
      </c>
      <c r="G39" t="s">
        <v>33</v>
      </c>
      <c r="L39" s="9"/>
    </row>
    <row r="40" spans="1:12">
      <c r="D40" s="16"/>
      <c r="F40" s="2">
        <f>IF(F26&gt;I40,(I40-D24)*J40,(F26-D24)*J40)</f>
        <v>2167.4625000000001</v>
      </c>
      <c r="G40" t="s">
        <v>34</v>
      </c>
      <c r="H40" t="s">
        <v>35</v>
      </c>
      <c r="I40" s="12">
        <v>45695</v>
      </c>
      <c r="J40" s="52">
        <v>5.7500000000000002E-2</v>
      </c>
      <c r="L40" s="9"/>
    </row>
    <row r="41" spans="1:12">
      <c r="B41" s="1"/>
      <c r="C41" s="2"/>
      <c r="D41" s="3"/>
      <c r="F41" s="50">
        <f>F26-F37-F38-F40+F39</f>
        <v>38148.296742934988</v>
      </c>
      <c r="G41" s="49" t="s">
        <v>30</v>
      </c>
      <c r="L41" s="9"/>
    </row>
    <row r="42" spans="1:12">
      <c r="C42" s="1"/>
      <c r="D42" s="3"/>
      <c r="F42" s="2">
        <f>D26</f>
        <v>6700</v>
      </c>
      <c r="G42" t="s">
        <v>31</v>
      </c>
      <c r="L42" s="9"/>
    </row>
    <row r="43" spans="1:12" ht="17" thickBot="1">
      <c r="D43" s="4"/>
      <c r="E43" s="17"/>
      <c r="F43" s="18">
        <f>F41+F42</f>
        <v>44848.296742934988</v>
      </c>
      <c r="G43" s="19" t="s">
        <v>32</v>
      </c>
      <c r="H43" s="17"/>
      <c r="I43" s="17"/>
      <c r="J43" s="17"/>
      <c r="K43" s="17"/>
      <c r="L43" s="20"/>
    </row>
  </sheetData>
  <sheetProtection algorithmName="SHA-512" hashValue="zCC2za8QyWUMHyDDT8oVfKwaC1YPcSbIqXYcarFzEgftTuUoEQxh9b6jk0y6fdH087Js0RTQlgv4aMwZZc6nPA==" saltValue="2684ZFLKunGlD/Yv5ZSvzQ==" spinCount="100000" sheet="1" objects="1" scenarios="1" selectLockedCells="1"/>
  <mergeCells count="1">
    <mergeCell ref="C10:C11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/>
  <headerFooter>
    <oddHeader>&amp;L&amp;"Arial,Standaard"&amp;K000000&amp;D&amp;C&amp;"Arial,Standaard"&amp;K000000CNV rekenschema inkomen voor ZP’ers 2023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van Raaij</dc:creator>
  <cp:lastModifiedBy>Ben van Raaij</cp:lastModifiedBy>
  <cp:lastPrinted>2023-01-08T17:56:34Z</cp:lastPrinted>
  <dcterms:created xsi:type="dcterms:W3CDTF">2023-01-07T16:43:42Z</dcterms:created>
  <dcterms:modified xsi:type="dcterms:W3CDTF">2023-01-09T18:53:30Z</dcterms:modified>
</cp:coreProperties>
</file>